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145" windowWidth="19395" windowHeight="100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43" i="1" l="1"/>
  <c r="L45" i="1" s="1"/>
  <c r="H39" i="1"/>
  <c r="H41" i="1" s="1"/>
  <c r="H47" i="1" s="1"/>
  <c r="H14" i="1" s="1"/>
  <c r="E25" i="1"/>
  <c r="M21" i="1"/>
  <c r="I21" i="1"/>
  <c r="K17" i="1"/>
  <c r="G17" i="1"/>
  <c r="E17" i="1"/>
  <c r="M16" i="1"/>
  <c r="I16" i="1"/>
  <c r="M15" i="1"/>
  <c r="I15" i="1"/>
  <c r="M13" i="1"/>
  <c r="I13" i="1"/>
  <c r="M12" i="1"/>
  <c r="I12" i="1"/>
  <c r="M11" i="1"/>
  <c r="I11" i="1"/>
  <c r="K8" i="1"/>
  <c r="K19" i="1" s="1"/>
  <c r="G8" i="1"/>
  <c r="G19" i="1" s="1"/>
  <c r="E8" i="1"/>
  <c r="E19" i="1" s="1"/>
  <c r="E23" i="1" s="1"/>
  <c r="M7" i="1"/>
  <c r="I7" i="1"/>
  <c r="M6" i="1"/>
  <c r="I6" i="1"/>
  <c r="M5" i="1"/>
  <c r="I5" i="1"/>
  <c r="L4" i="1"/>
  <c r="L8" i="1" s="1"/>
  <c r="H4" i="1"/>
  <c r="I4" i="1" s="1"/>
  <c r="I8" i="1" s="1"/>
  <c r="G27" i="1" l="1"/>
  <c r="G23" i="1"/>
  <c r="K23" i="1"/>
  <c r="K27" i="1"/>
  <c r="E31" i="1"/>
  <c r="E33" i="1"/>
  <c r="E35" i="1" s="1"/>
  <c r="E29" i="1"/>
  <c r="G25" i="1" s="1"/>
  <c r="I14" i="1"/>
  <c r="I17" i="1" s="1"/>
  <c r="I19" i="1" s="1"/>
  <c r="H17" i="1"/>
  <c r="H8" i="1"/>
  <c r="L39" i="1"/>
  <c r="L41" i="1" s="1"/>
  <c r="L47" i="1" s="1"/>
  <c r="L14" i="1" s="1"/>
  <c r="M4" i="1"/>
  <c r="M8" i="1" s="1"/>
  <c r="I23" i="1" l="1"/>
  <c r="I27" i="1"/>
  <c r="M19" i="1"/>
  <c r="K29" i="1"/>
  <c r="K33" i="1"/>
  <c r="G33" i="1"/>
  <c r="G29" i="1"/>
  <c r="K25" i="1" s="1"/>
  <c r="M14" i="1"/>
  <c r="M17" i="1" s="1"/>
  <c r="L17" i="1"/>
  <c r="L19" i="1" s="1"/>
  <c r="L23" i="1" s="1"/>
  <c r="L29" i="1" s="1"/>
  <c r="H19" i="1"/>
  <c r="H23" i="1" s="1"/>
  <c r="H29" i="1" s="1"/>
  <c r="G31" i="1"/>
  <c r="G35" i="1" s="1"/>
  <c r="I25" i="1"/>
  <c r="I29" i="1" l="1"/>
  <c r="M25" i="1" s="1"/>
  <c r="I33" i="1"/>
  <c r="K31" i="1"/>
  <c r="K35" i="1" s="1"/>
  <c r="M27" i="1"/>
  <c r="M23" i="1"/>
  <c r="M33" i="1" l="1"/>
  <c r="M29" i="1"/>
  <c r="M31" i="1" s="1"/>
  <c r="M35" i="1" s="1"/>
  <c r="I31" i="1"/>
  <c r="I35" i="1" s="1"/>
</calcChain>
</file>

<file path=xl/sharedStrings.xml><?xml version="1.0" encoding="utf-8"?>
<sst xmlns="http://schemas.openxmlformats.org/spreadsheetml/2006/main" count="46" uniqueCount="37">
  <si>
    <t>Rate App</t>
  </si>
  <si>
    <t>Adjusted</t>
  </si>
  <si>
    <t>Adj</t>
  </si>
  <si>
    <t>Revenue</t>
  </si>
  <si>
    <t>Sask Sales</t>
  </si>
  <si>
    <t>Export</t>
  </si>
  <si>
    <t>Net Sales from Trading</t>
  </si>
  <si>
    <t>Other</t>
  </si>
  <si>
    <t xml:space="preserve">  Total Revenue</t>
  </si>
  <si>
    <t>Expense</t>
  </si>
  <si>
    <t>Fuel</t>
  </si>
  <si>
    <t>Operating, maint. &amp; admin</t>
  </si>
  <si>
    <t>Depreciation</t>
  </si>
  <si>
    <t>Finance charges</t>
  </si>
  <si>
    <t>Taxes</t>
  </si>
  <si>
    <t xml:space="preserve">  Total expense</t>
  </si>
  <si>
    <t>Operating  income</t>
  </si>
  <si>
    <t>Unrealized market value adjustment</t>
  </si>
  <si>
    <t>Net income</t>
  </si>
  <si>
    <t>Opening Retained earnings</t>
  </si>
  <si>
    <t>Dividends</t>
  </si>
  <si>
    <t>Closing Retained Earnings</t>
  </si>
  <si>
    <t>Average equity</t>
  </si>
  <si>
    <t>Return</t>
  </si>
  <si>
    <t>ROE</t>
  </si>
  <si>
    <t>Revenue adjustment</t>
  </si>
  <si>
    <t>Impact on borrowing - Year 1</t>
  </si>
  <si>
    <t>half year</t>
  </si>
  <si>
    <t>full year</t>
  </si>
  <si>
    <t>ST rate</t>
  </si>
  <si>
    <t>Finance Charges</t>
  </si>
  <si>
    <t>1st year</t>
  </si>
  <si>
    <t>2nd year</t>
  </si>
  <si>
    <t>Impact on borrowing - Year 2</t>
  </si>
  <si>
    <t>half</t>
  </si>
  <si>
    <t xml:space="preserve">  Total impact on Finance Charges</t>
  </si>
  <si>
    <t>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</si>
</sst>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3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0" xfId="0" applyBorder="1"/>
    <xf numFmtId="164" fontId="0" fillId="0" borderId="10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2" fillId="0" borderId="0" xfId="0" applyNumberFormat="1" applyFont="1" applyBorder="1"/>
    <xf numFmtId="164" fontId="0" fillId="0" borderId="11" xfId="0" applyNumberFormat="1" applyBorder="1"/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164" fontId="2" fillId="0" borderId="13" xfId="0" applyNumberFormat="1" applyFont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0" fontId="2" fillId="0" borderId="9" xfId="0" applyFont="1" applyBorder="1"/>
    <xf numFmtId="0" fontId="2" fillId="0" borderId="0" xfId="0" applyFont="1" applyBorder="1"/>
    <xf numFmtId="164" fontId="2" fillId="0" borderId="10" xfId="0" applyNumberFormat="1" applyFon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0" fontId="2" fillId="0" borderId="16" xfId="0" applyFont="1" applyBorder="1"/>
    <xf numFmtId="0" fontId="0" fillId="0" borderId="17" xfId="0" applyBorder="1"/>
    <xf numFmtId="164" fontId="2" fillId="0" borderId="18" xfId="0" applyNumberFormat="1" applyFont="1" applyBorder="1"/>
    <xf numFmtId="164" fontId="0" fillId="0" borderId="17" xfId="0" applyNumberForma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9" xfId="0" applyNumberFormat="1" applyFont="1" applyBorder="1"/>
    <xf numFmtId="164" fontId="0" fillId="0" borderId="0" xfId="0" applyNumberForma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9" xfId="1" applyNumberFormat="1" applyFont="1" applyBorder="1"/>
    <xf numFmtId="165" fontId="0" fillId="0" borderId="11" xfId="1" applyNumberFormat="1" applyFont="1" applyBorder="1"/>
    <xf numFmtId="9" fontId="0" fillId="0" borderId="0" xfId="2" applyFont="1" applyBorder="1"/>
    <xf numFmtId="165" fontId="1" fillId="0" borderId="9" xfId="1" applyNumberFormat="1" applyFont="1" applyBorder="1"/>
    <xf numFmtId="165" fontId="4" fillId="0" borderId="0" xfId="1" applyNumberFormat="1" applyFont="1" applyBorder="1"/>
    <xf numFmtId="165" fontId="1" fillId="0" borderId="11" xfId="1" applyNumberFormat="1" applyFont="1" applyBorder="1"/>
    <xf numFmtId="165" fontId="0" fillId="0" borderId="14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5" xfId="1" applyNumberFormat="1" applyFont="1" applyBorder="1"/>
    <xf numFmtId="165" fontId="2" fillId="0" borderId="10" xfId="1" applyNumberFormat="1" applyFont="1" applyBorder="1"/>
    <xf numFmtId="165" fontId="2" fillId="0" borderId="0" xfId="1" applyNumberFormat="1" applyFont="1" applyBorder="1"/>
    <xf numFmtId="165" fontId="2" fillId="0" borderId="9" xfId="1" applyNumberFormat="1" applyFont="1" applyBorder="1"/>
    <xf numFmtId="165" fontId="2" fillId="0" borderId="11" xfId="1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66" fontId="2" fillId="0" borderId="5" xfId="2" applyNumberFormat="1" applyFont="1" applyBorder="1"/>
    <xf numFmtId="166" fontId="2" fillId="0" borderId="6" xfId="0" applyNumberFormat="1" applyFont="1" applyBorder="1"/>
    <xf numFmtId="166" fontId="2" fillId="0" borderId="7" xfId="2" applyNumberFormat="1" applyFont="1" applyBorder="1"/>
    <xf numFmtId="166" fontId="2" fillId="0" borderId="8" xfId="2" applyNumberFormat="1" applyFont="1" applyBorder="1"/>
    <xf numFmtId="0" fontId="2" fillId="0" borderId="0" xfId="0" applyFont="1"/>
    <xf numFmtId="10" fontId="2" fillId="0" borderId="0" xfId="2" applyNumberFormat="1" applyFont="1"/>
    <xf numFmtId="10" fontId="2" fillId="0" borderId="0" xfId="0" applyNumberFormat="1" applyFont="1"/>
    <xf numFmtId="164" fontId="2" fillId="3" borderId="0" xfId="0" applyNumberFormat="1" applyFont="1" applyFill="1"/>
    <xf numFmtId="164" fontId="2" fillId="0" borderId="0" xfId="0" applyNumberFormat="1" applyFont="1"/>
    <xf numFmtId="165" fontId="0" fillId="0" borderId="0" xfId="1" applyNumberFormat="1" applyFont="1"/>
    <xf numFmtId="43" fontId="0" fillId="0" borderId="0" xfId="1" applyFont="1"/>
    <xf numFmtId="9" fontId="0" fillId="0" borderId="0" xfId="2" applyFont="1"/>
    <xf numFmtId="0" fontId="0" fillId="0" borderId="13" xfId="0" applyBorder="1"/>
    <xf numFmtId="43" fontId="2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zoomScaleNormal="100" workbookViewId="0">
      <selection activeCell="I22" sqref="I22"/>
    </sheetView>
  </sheetViews>
  <sheetFormatPr defaultRowHeight="15" x14ac:dyDescent="0.25"/>
  <cols>
    <col min="4" max="4" width="0" hidden="1" customWidth="1"/>
    <col min="5" max="5" width="9.5703125" bestFit="1" customWidth="1"/>
    <col min="6" max="6" width="2.42578125" customWidth="1"/>
    <col min="7" max="7" width="9.5703125" bestFit="1" customWidth="1"/>
    <col min="8" max="8" width="9.28515625" bestFit="1" customWidth="1"/>
    <col min="9" max="9" width="9.5703125" bestFit="1" customWidth="1"/>
    <col min="10" max="10" width="1.7109375" customWidth="1"/>
    <col min="11" max="11" width="9.5703125" bestFit="1" customWidth="1"/>
    <col min="12" max="12" width="9.28515625" bestFit="1" customWidth="1"/>
    <col min="13" max="13" width="9.5703125" bestFit="1" customWidth="1"/>
  </cols>
  <sheetData>
    <row r="1" spans="1:13" x14ac:dyDescent="0.25">
      <c r="D1" s="1" t="s">
        <v>0</v>
      </c>
      <c r="E1" s="2" t="s">
        <v>0</v>
      </c>
      <c r="F1" s="3"/>
      <c r="G1" s="4" t="s">
        <v>0</v>
      </c>
      <c r="H1" s="5"/>
      <c r="I1" s="6" t="s">
        <v>1</v>
      </c>
      <c r="J1" s="3"/>
      <c r="K1" s="4" t="s">
        <v>0</v>
      </c>
      <c r="L1" s="5"/>
      <c r="M1" s="6" t="s">
        <v>1</v>
      </c>
    </row>
    <row r="2" spans="1:13" x14ac:dyDescent="0.25">
      <c r="D2" s="7">
        <v>2017</v>
      </c>
      <c r="E2" s="8">
        <v>2018</v>
      </c>
      <c r="F2" s="9"/>
      <c r="G2" s="10">
        <v>2019</v>
      </c>
      <c r="H2" s="11" t="s">
        <v>2</v>
      </c>
      <c r="I2" s="12">
        <v>2019</v>
      </c>
      <c r="J2" s="9"/>
      <c r="K2" s="10">
        <v>2020</v>
      </c>
      <c r="L2" s="11" t="s">
        <v>2</v>
      </c>
      <c r="M2" s="12">
        <v>2020</v>
      </c>
    </row>
    <row r="3" spans="1:13" x14ac:dyDescent="0.25">
      <c r="A3" s="13" t="s">
        <v>3</v>
      </c>
      <c r="B3" s="14"/>
      <c r="C3" s="14"/>
      <c r="D3" s="14"/>
      <c r="E3" s="15"/>
      <c r="F3" s="14"/>
      <c r="G3" s="16"/>
      <c r="H3" s="14"/>
      <c r="I3" s="17"/>
      <c r="J3" s="14"/>
      <c r="K3" s="16"/>
      <c r="L3" s="14"/>
      <c r="M3" s="17"/>
    </row>
    <row r="4" spans="1:13" x14ac:dyDescent="0.25">
      <c r="A4" s="18" t="s">
        <v>4</v>
      </c>
      <c r="B4" s="19"/>
      <c r="C4" s="19"/>
      <c r="D4" s="19"/>
      <c r="E4" s="20">
        <v>2428.6999999999998</v>
      </c>
      <c r="F4" s="21"/>
      <c r="G4" s="22">
        <v>2566.6</v>
      </c>
      <c r="H4" s="23">
        <f>H37</f>
        <v>-40.200000000000003</v>
      </c>
      <c r="I4" s="24">
        <f>SUM(G4:H4)</f>
        <v>2526.4</v>
      </c>
      <c r="J4" s="21"/>
      <c r="K4" s="22">
        <v>2646.1</v>
      </c>
      <c r="L4" s="23">
        <f>L37</f>
        <v>-46</v>
      </c>
      <c r="M4" s="24">
        <f>SUM(K4:L4)</f>
        <v>2600.1</v>
      </c>
    </row>
    <row r="5" spans="1:13" x14ac:dyDescent="0.25">
      <c r="A5" s="18" t="s">
        <v>5</v>
      </c>
      <c r="B5" s="19"/>
      <c r="C5" s="19"/>
      <c r="D5" s="19"/>
      <c r="E5" s="20">
        <v>9.1999999999999993</v>
      </c>
      <c r="F5" s="21"/>
      <c r="G5" s="22">
        <v>14.3</v>
      </c>
      <c r="H5" s="21"/>
      <c r="I5" s="24">
        <f t="shared" ref="I5:I7" si="0">SUM(G5:H5)</f>
        <v>14.3</v>
      </c>
      <c r="J5" s="21"/>
      <c r="K5" s="22">
        <v>20.8</v>
      </c>
      <c r="L5" s="21"/>
      <c r="M5" s="24">
        <f t="shared" ref="M5:M7" si="1">SUM(K5:L5)</f>
        <v>20.8</v>
      </c>
    </row>
    <row r="6" spans="1:13" x14ac:dyDescent="0.25">
      <c r="A6" s="18" t="s">
        <v>6</v>
      </c>
      <c r="B6" s="19"/>
      <c r="C6" s="19"/>
      <c r="D6" s="19"/>
      <c r="E6" s="20">
        <v>0.5</v>
      </c>
      <c r="F6" s="21"/>
      <c r="G6" s="22">
        <v>0.5</v>
      </c>
      <c r="H6" s="21"/>
      <c r="I6" s="24">
        <f t="shared" si="0"/>
        <v>0.5</v>
      </c>
      <c r="J6" s="21"/>
      <c r="K6" s="22">
        <v>0.5</v>
      </c>
      <c r="L6" s="21"/>
      <c r="M6" s="24">
        <f t="shared" si="1"/>
        <v>0.5</v>
      </c>
    </row>
    <row r="7" spans="1:13" x14ac:dyDescent="0.25">
      <c r="A7" s="18" t="s">
        <v>7</v>
      </c>
      <c r="B7" s="19"/>
      <c r="C7" s="19"/>
      <c r="D7" s="19"/>
      <c r="E7" s="20">
        <v>117.7</v>
      </c>
      <c r="F7" s="21"/>
      <c r="G7" s="22">
        <v>116.2</v>
      </c>
      <c r="H7" s="21"/>
      <c r="I7" s="24">
        <f t="shared" si="0"/>
        <v>116.2</v>
      </c>
      <c r="J7" s="21"/>
      <c r="K7" s="22">
        <v>117</v>
      </c>
      <c r="L7" s="21"/>
      <c r="M7" s="24">
        <f t="shared" si="1"/>
        <v>117</v>
      </c>
    </row>
    <row r="8" spans="1:13" x14ac:dyDescent="0.25">
      <c r="A8" s="25" t="s">
        <v>8</v>
      </c>
      <c r="B8" s="26"/>
      <c r="C8" s="26"/>
      <c r="D8" s="26"/>
      <c r="E8" s="27">
        <f>SUM(E4:E7)</f>
        <v>2556.0999999999995</v>
      </c>
      <c r="F8" s="28"/>
      <c r="G8" s="29">
        <f>SUM(G4:G7)</f>
        <v>2697.6</v>
      </c>
      <c r="H8" s="28">
        <f>SUM(H4:H7)</f>
        <v>-40.200000000000003</v>
      </c>
      <c r="I8" s="30">
        <f>SUM(I4:I7)</f>
        <v>2657.4</v>
      </c>
      <c r="J8" s="28"/>
      <c r="K8" s="29">
        <f>SUM(K4:K7)</f>
        <v>2784.4</v>
      </c>
      <c r="L8" s="28">
        <f>SUM(L4:L7)</f>
        <v>-46</v>
      </c>
      <c r="M8" s="30">
        <f>SUM(M4:M7)</f>
        <v>2738.4</v>
      </c>
    </row>
    <row r="9" spans="1:13" x14ac:dyDescent="0.25">
      <c r="A9" s="31"/>
      <c r="B9" s="32"/>
      <c r="C9" s="32"/>
      <c r="D9" s="32"/>
      <c r="E9" s="33"/>
      <c r="F9" s="23"/>
      <c r="G9" s="34"/>
      <c r="H9" s="23"/>
      <c r="I9" s="35"/>
      <c r="J9" s="23"/>
      <c r="K9" s="34"/>
      <c r="L9" s="23"/>
      <c r="M9" s="35"/>
    </row>
    <row r="10" spans="1:13" x14ac:dyDescent="0.25">
      <c r="A10" s="31" t="s">
        <v>9</v>
      </c>
      <c r="B10" s="19"/>
      <c r="C10" s="19"/>
      <c r="D10" s="19"/>
      <c r="E10" s="20"/>
      <c r="F10" s="21"/>
      <c r="G10" s="22"/>
      <c r="H10" s="21"/>
      <c r="I10" s="24"/>
      <c r="J10" s="21"/>
      <c r="K10" s="22"/>
      <c r="L10" s="21"/>
      <c r="M10" s="24"/>
    </row>
    <row r="11" spans="1:13" x14ac:dyDescent="0.25">
      <c r="A11" s="18" t="s">
        <v>10</v>
      </c>
      <c r="B11" s="19"/>
      <c r="C11" s="19"/>
      <c r="D11" s="19"/>
      <c r="E11" s="20">
        <v>645.29999999999995</v>
      </c>
      <c r="F11" s="21"/>
      <c r="G11" s="22">
        <v>681.6</v>
      </c>
      <c r="H11" s="21"/>
      <c r="I11" s="24">
        <f t="shared" ref="I11:I16" si="2">SUM(G11:H11)</f>
        <v>681.6</v>
      </c>
      <c r="J11" s="21"/>
      <c r="K11" s="22">
        <v>716.6</v>
      </c>
      <c r="L11" s="21"/>
      <c r="M11" s="24">
        <f t="shared" ref="M11:M16" si="3">SUM(K11:L11)</f>
        <v>716.6</v>
      </c>
    </row>
    <row r="12" spans="1:13" x14ac:dyDescent="0.25">
      <c r="A12" s="18" t="s">
        <v>11</v>
      </c>
      <c r="B12" s="19"/>
      <c r="C12" s="19"/>
      <c r="D12" s="19"/>
      <c r="E12" s="20">
        <v>689.1</v>
      </c>
      <c r="F12" s="21"/>
      <c r="G12" s="22">
        <v>703.2</v>
      </c>
      <c r="H12" s="21"/>
      <c r="I12" s="24">
        <f t="shared" si="2"/>
        <v>703.2</v>
      </c>
      <c r="J12" s="21"/>
      <c r="K12" s="22">
        <v>718.2</v>
      </c>
      <c r="L12" s="21"/>
      <c r="M12" s="24">
        <f t="shared" si="3"/>
        <v>718.2</v>
      </c>
    </row>
    <row r="13" spans="1:13" x14ac:dyDescent="0.25">
      <c r="A13" s="18" t="s">
        <v>12</v>
      </c>
      <c r="B13" s="19"/>
      <c r="C13" s="19"/>
      <c r="D13" s="19"/>
      <c r="E13" s="20">
        <v>542.29999999999995</v>
      </c>
      <c r="F13" s="21"/>
      <c r="G13" s="22">
        <v>572</v>
      </c>
      <c r="H13" s="21"/>
      <c r="I13" s="24">
        <f t="shared" si="2"/>
        <v>572</v>
      </c>
      <c r="J13" s="21"/>
      <c r="K13" s="22">
        <v>575.79999999999995</v>
      </c>
      <c r="L13" s="21"/>
      <c r="M13" s="24">
        <f t="shared" si="3"/>
        <v>575.79999999999995</v>
      </c>
    </row>
    <row r="14" spans="1:13" x14ac:dyDescent="0.25">
      <c r="A14" s="18" t="s">
        <v>13</v>
      </c>
      <c r="B14" s="19"/>
      <c r="C14" s="19"/>
      <c r="D14" s="19"/>
      <c r="E14" s="20">
        <v>417</v>
      </c>
      <c r="F14" s="21"/>
      <c r="G14" s="22">
        <v>423.7</v>
      </c>
      <c r="H14" s="21">
        <f>H47</f>
        <v>0.28140000000000004</v>
      </c>
      <c r="I14" s="24">
        <f t="shared" si="2"/>
        <v>423.98140000000001</v>
      </c>
      <c r="J14" s="21"/>
      <c r="K14" s="22">
        <v>436.7</v>
      </c>
      <c r="L14" s="21">
        <f>L47</f>
        <v>1.0112000000000001</v>
      </c>
      <c r="M14" s="24">
        <f t="shared" si="3"/>
        <v>437.71119999999996</v>
      </c>
    </row>
    <row r="15" spans="1:13" x14ac:dyDescent="0.25">
      <c r="A15" s="18" t="s">
        <v>14</v>
      </c>
      <c r="B15" s="19"/>
      <c r="C15" s="19"/>
      <c r="D15" s="19"/>
      <c r="E15" s="20">
        <v>72.5</v>
      </c>
      <c r="F15" s="21"/>
      <c r="G15" s="22">
        <v>77.400000000000006</v>
      </c>
      <c r="H15" s="21"/>
      <c r="I15" s="24">
        <f t="shared" si="2"/>
        <v>77.400000000000006</v>
      </c>
      <c r="J15" s="21"/>
      <c r="K15" s="22">
        <v>80.900000000000006</v>
      </c>
      <c r="L15" s="21"/>
      <c r="M15" s="24">
        <f t="shared" si="3"/>
        <v>80.900000000000006</v>
      </c>
    </row>
    <row r="16" spans="1:13" x14ac:dyDescent="0.25">
      <c r="A16" s="18" t="s">
        <v>7</v>
      </c>
      <c r="B16" s="19"/>
      <c r="C16" s="19"/>
      <c r="D16" s="19"/>
      <c r="E16" s="36">
        <v>30</v>
      </c>
      <c r="F16" s="37"/>
      <c r="G16" s="38">
        <v>30</v>
      </c>
      <c r="H16" s="37"/>
      <c r="I16" s="39">
        <f t="shared" si="2"/>
        <v>30</v>
      </c>
      <c r="J16" s="37"/>
      <c r="K16" s="38">
        <v>30</v>
      </c>
      <c r="L16" s="37"/>
      <c r="M16" s="39">
        <f t="shared" si="3"/>
        <v>30</v>
      </c>
    </row>
    <row r="17" spans="1:13" x14ac:dyDescent="0.25">
      <c r="A17" s="25" t="s">
        <v>15</v>
      </c>
      <c r="B17" s="26"/>
      <c r="C17" s="26"/>
      <c r="D17" s="26"/>
      <c r="E17" s="27">
        <f>SUM(E11:E16)</f>
        <v>2396.1999999999998</v>
      </c>
      <c r="F17" s="28"/>
      <c r="G17" s="29">
        <f>SUM(G11:G16)</f>
        <v>2487.9</v>
      </c>
      <c r="H17" s="28">
        <f>SUM(H11:H16)</f>
        <v>0.28140000000000004</v>
      </c>
      <c r="I17" s="30">
        <f>SUM(I11:I16)</f>
        <v>2488.1814000000004</v>
      </c>
      <c r="J17" s="28"/>
      <c r="K17" s="29">
        <f>SUM(K11:K16)</f>
        <v>2558.2000000000003</v>
      </c>
      <c r="L17" s="28">
        <f>SUM(L11:L16)</f>
        <v>1.0112000000000001</v>
      </c>
      <c r="M17" s="30">
        <f>SUM(M11:M16)</f>
        <v>2559.2112000000002</v>
      </c>
    </row>
    <row r="18" spans="1:13" x14ac:dyDescent="0.25">
      <c r="A18" s="18"/>
      <c r="B18" s="19"/>
      <c r="C18" s="19"/>
      <c r="D18" s="19"/>
      <c r="E18" s="20"/>
      <c r="F18" s="21"/>
      <c r="G18" s="22"/>
      <c r="H18" s="21"/>
      <c r="I18" s="24"/>
      <c r="J18" s="21"/>
      <c r="K18" s="22"/>
      <c r="L18" s="21"/>
      <c r="M18" s="24"/>
    </row>
    <row r="19" spans="1:13" x14ac:dyDescent="0.25">
      <c r="A19" s="25" t="s">
        <v>16</v>
      </c>
      <c r="B19" s="26"/>
      <c r="C19" s="26"/>
      <c r="D19" s="26"/>
      <c r="E19" s="27">
        <f>E8-E17</f>
        <v>159.89999999999964</v>
      </c>
      <c r="F19" s="28"/>
      <c r="G19" s="29">
        <f>G8-G17</f>
        <v>209.69999999999982</v>
      </c>
      <c r="H19" s="28">
        <f>H8+H17</f>
        <v>-39.918600000000005</v>
      </c>
      <c r="I19" s="30">
        <f>I8-I17</f>
        <v>169.2185999999997</v>
      </c>
      <c r="J19" s="28"/>
      <c r="K19" s="29">
        <f>K8-K17</f>
        <v>226.19999999999982</v>
      </c>
      <c r="L19" s="28">
        <f>L8+L17</f>
        <v>-44.988799999999998</v>
      </c>
      <c r="M19" s="30">
        <f>M8-M17</f>
        <v>179.1887999999999</v>
      </c>
    </row>
    <row r="20" spans="1:13" x14ac:dyDescent="0.25">
      <c r="A20" s="18"/>
      <c r="B20" s="19"/>
      <c r="C20" s="19"/>
      <c r="D20" s="19"/>
      <c r="E20" s="20"/>
      <c r="F20" s="21"/>
      <c r="G20" s="22"/>
      <c r="H20" s="21"/>
      <c r="I20" s="24"/>
      <c r="J20" s="21"/>
      <c r="K20" s="22"/>
      <c r="L20" s="21"/>
      <c r="M20" s="24"/>
    </row>
    <row r="21" spans="1:13" x14ac:dyDescent="0.25">
      <c r="A21" s="18" t="s">
        <v>17</v>
      </c>
      <c r="B21" s="19"/>
      <c r="C21" s="19"/>
      <c r="D21" s="19"/>
      <c r="E21" s="36">
        <v>-0.3</v>
      </c>
      <c r="F21" s="37"/>
      <c r="G21" s="38">
        <v>0</v>
      </c>
      <c r="H21" s="37"/>
      <c r="I21" s="39">
        <f>SUM(G21:H21)</f>
        <v>0</v>
      </c>
      <c r="J21" s="37"/>
      <c r="K21" s="38">
        <v>0</v>
      </c>
      <c r="L21" s="21"/>
      <c r="M21" s="24">
        <f>SUM(K21:L21)</f>
        <v>0</v>
      </c>
    </row>
    <row r="22" spans="1:13" x14ac:dyDescent="0.25">
      <c r="A22" s="18"/>
      <c r="B22" s="19"/>
      <c r="C22" s="19"/>
      <c r="D22" s="19"/>
      <c r="E22" s="20"/>
      <c r="F22" s="21"/>
      <c r="G22" s="22"/>
      <c r="H22" s="21"/>
      <c r="I22" s="24"/>
      <c r="J22" s="21"/>
      <c r="K22" s="22"/>
      <c r="L22" s="21"/>
      <c r="M22" s="24"/>
    </row>
    <row r="23" spans="1:13" ht="15.75" thickBot="1" x14ac:dyDescent="0.3">
      <c r="A23" s="40" t="s">
        <v>18</v>
      </c>
      <c r="B23" s="41"/>
      <c r="C23" s="41"/>
      <c r="D23" s="41"/>
      <c r="E23" s="42">
        <f>SUM(E19:E22)</f>
        <v>159.59999999999962</v>
      </c>
      <c r="F23" s="43"/>
      <c r="G23" s="44">
        <f>SUM(G19:G22)</f>
        <v>209.69999999999982</v>
      </c>
      <c r="H23" s="45">
        <f t="shared" ref="H23:I23" si="4">SUM(H19:H22)</f>
        <v>-39.918600000000005</v>
      </c>
      <c r="I23" s="46">
        <f t="shared" si="4"/>
        <v>169.2185999999997</v>
      </c>
      <c r="J23" s="43"/>
      <c r="K23" s="44">
        <f>SUM(K19:K22)</f>
        <v>226.19999999999982</v>
      </c>
      <c r="L23" s="45">
        <f t="shared" ref="L23:M23" si="5">SUM(L19:L22)</f>
        <v>-44.988799999999998</v>
      </c>
      <c r="M23" s="46">
        <f t="shared" si="5"/>
        <v>179.1887999999999</v>
      </c>
    </row>
    <row r="24" spans="1:13" ht="15.75" thickTop="1" x14ac:dyDescent="0.25">
      <c r="E24" s="20"/>
      <c r="F24" s="47"/>
      <c r="G24" s="22"/>
      <c r="H24" s="21"/>
      <c r="I24" s="24"/>
      <c r="J24" s="47"/>
      <c r="K24" s="22"/>
      <c r="L24" s="21"/>
      <c r="M24" s="24"/>
    </row>
    <row r="25" spans="1:13" x14ac:dyDescent="0.25">
      <c r="A25" s="16" t="s">
        <v>19</v>
      </c>
      <c r="B25" s="14"/>
      <c r="C25" s="14"/>
      <c r="D25" s="14"/>
      <c r="E25" s="48">
        <f>D29</f>
        <v>2241.1</v>
      </c>
      <c r="F25" s="49"/>
      <c r="G25" s="50">
        <f>E29</f>
        <v>2372.5999999999995</v>
      </c>
      <c r="H25" s="49"/>
      <c r="I25" s="51">
        <f>SUM(G25:H25)</f>
        <v>2372.5999999999995</v>
      </c>
      <c r="J25" s="49"/>
      <c r="K25" s="50">
        <f>G29</f>
        <v>2561.3299999999995</v>
      </c>
      <c r="L25" s="49"/>
      <c r="M25" s="51">
        <f>I29</f>
        <v>2524.8967399999992</v>
      </c>
    </row>
    <row r="26" spans="1:13" x14ac:dyDescent="0.25">
      <c r="A26" s="18" t="s">
        <v>36</v>
      </c>
      <c r="B26" s="19"/>
      <c r="C26" s="19"/>
      <c r="D26" s="19"/>
      <c r="E26" s="52">
        <v>-28.1</v>
      </c>
      <c r="F26" s="53"/>
      <c r="G26" s="54"/>
      <c r="H26" s="53"/>
      <c r="I26" s="55"/>
      <c r="J26" s="53"/>
      <c r="K26" s="54"/>
      <c r="L26" s="53"/>
      <c r="M26" s="55"/>
    </row>
    <row r="27" spans="1:13" x14ac:dyDescent="0.25">
      <c r="A27" s="18" t="s">
        <v>20</v>
      </c>
      <c r="B27" s="56"/>
      <c r="C27" s="19"/>
      <c r="D27" s="56">
        <v>0</v>
      </c>
      <c r="E27" s="52"/>
      <c r="F27" s="53"/>
      <c r="G27" s="57">
        <f>G19*-0.1</f>
        <v>-20.969999999999985</v>
      </c>
      <c r="H27" s="58"/>
      <c r="I27" s="59">
        <f>I19*-0.1</f>
        <v>-16.92185999999997</v>
      </c>
      <c r="J27" s="53"/>
      <c r="K27" s="57">
        <f>K19*-0.1</f>
        <v>-22.619999999999983</v>
      </c>
      <c r="L27" s="58"/>
      <c r="M27" s="59">
        <f>M19*-0.1</f>
        <v>-17.918879999999991</v>
      </c>
    </row>
    <row r="28" spans="1:13" x14ac:dyDescent="0.25">
      <c r="A28" s="18"/>
      <c r="B28" s="19"/>
      <c r="C28" s="19"/>
      <c r="D28" s="19"/>
      <c r="E28" s="52"/>
      <c r="F28" s="53"/>
      <c r="G28" s="54"/>
      <c r="H28" s="53"/>
      <c r="I28" s="55"/>
      <c r="J28" s="53"/>
      <c r="K28" s="54"/>
      <c r="L28" s="53"/>
      <c r="M28" s="55"/>
    </row>
    <row r="29" spans="1:13" x14ac:dyDescent="0.25">
      <c r="A29" s="18" t="s">
        <v>21</v>
      </c>
      <c r="B29" s="19"/>
      <c r="C29" s="19"/>
      <c r="D29" s="19">
        <v>2241.1</v>
      </c>
      <c r="E29" s="52">
        <f>SUM(E23:E28)</f>
        <v>2372.5999999999995</v>
      </c>
      <c r="F29" s="53"/>
      <c r="G29" s="54">
        <f>SUM(G23:G28)</f>
        <v>2561.3299999999995</v>
      </c>
      <c r="H29" s="53">
        <f t="shared" ref="H29:I29" si="6">SUM(H23:H28)</f>
        <v>-39.918600000000005</v>
      </c>
      <c r="I29" s="55">
        <f t="shared" si="6"/>
        <v>2524.8967399999992</v>
      </c>
      <c r="J29" s="53"/>
      <c r="K29" s="54">
        <f>SUM(K23:K28)</f>
        <v>2764.9099999999994</v>
      </c>
      <c r="L29" s="53">
        <f t="shared" ref="L29:M29" si="7">SUM(L23:L28)</f>
        <v>-44.988799999999998</v>
      </c>
      <c r="M29" s="55">
        <f t="shared" si="7"/>
        <v>2686.166659999999</v>
      </c>
    </row>
    <row r="30" spans="1:13" x14ac:dyDescent="0.25">
      <c r="A30" s="18"/>
      <c r="B30" s="19"/>
      <c r="C30" s="19"/>
      <c r="D30" s="19"/>
      <c r="E30" s="52"/>
      <c r="F30" s="53"/>
      <c r="G30" s="54"/>
      <c r="H30" s="53"/>
      <c r="I30" s="55"/>
      <c r="J30" s="53"/>
      <c r="K30" s="54"/>
      <c r="L30" s="53"/>
      <c r="M30" s="55"/>
    </row>
    <row r="31" spans="1:13" x14ac:dyDescent="0.25">
      <c r="A31" s="18" t="s">
        <v>22</v>
      </c>
      <c r="B31" s="19"/>
      <c r="C31" s="19"/>
      <c r="D31" s="19"/>
      <c r="E31" s="60">
        <f>(E25+E29)/2</f>
        <v>2306.8499999999995</v>
      </c>
      <c r="F31" s="53"/>
      <c r="G31" s="61">
        <f>(G25+G29)/2</f>
        <v>2466.9649999999992</v>
      </c>
      <c r="H31" s="62"/>
      <c r="I31" s="63">
        <f>(I25+I29)/2</f>
        <v>2448.7483699999993</v>
      </c>
      <c r="J31" s="53"/>
      <c r="K31" s="61">
        <f>(K25+K29)/2</f>
        <v>2663.1199999999994</v>
      </c>
      <c r="L31" s="62"/>
      <c r="M31" s="63">
        <f>(M25+M29)/2</f>
        <v>2605.5316999999991</v>
      </c>
    </row>
    <row r="32" spans="1:13" x14ac:dyDescent="0.25">
      <c r="A32" s="18"/>
      <c r="B32" s="19"/>
      <c r="C32" s="19"/>
      <c r="D32" s="19"/>
      <c r="E32" s="52"/>
      <c r="F32" s="53"/>
      <c r="G32" s="54"/>
      <c r="H32" s="53"/>
      <c r="I32" s="55"/>
      <c r="J32" s="53"/>
      <c r="K32" s="54"/>
      <c r="L32" s="53"/>
      <c r="M32" s="55"/>
    </row>
    <row r="33" spans="1:13" x14ac:dyDescent="0.25">
      <c r="A33" s="31" t="s">
        <v>23</v>
      </c>
      <c r="B33" s="32"/>
      <c r="C33" s="32"/>
      <c r="D33" s="32"/>
      <c r="E33" s="64">
        <f>E23</f>
        <v>159.59999999999962</v>
      </c>
      <c r="F33" s="65"/>
      <c r="G33" s="66">
        <f>G23</f>
        <v>209.69999999999982</v>
      </c>
      <c r="H33" s="65"/>
      <c r="I33" s="67">
        <f>I23</f>
        <v>169.2185999999997</v>
      </c>
      <c r="J33" s="65"/>
      <c r="K33" s="66">
        <f>K23</f>
        <v>226.19999999999982</v>
      </c>
      <c r="L33" s="65"/>
      <c r="M33" s="67">
        <f>M23</f>
        <v>179.1887999999999</v>
      </c>
    </row>
    <row r="34" spans="1:13" x14ac:dyDescent="0.25">
      <c r="A34" s="31"/>
      <c r="B34" s="32"/>
      <c r="C34" s="32"/>
      <c r="D34" s="32"/>
      <c r="E34" s="68"/>
      <c r="F34" s="32"/>
      <c r="G34" s="31"/>
      <c r="H34" s="32"/>
      <c r="I34" s="69"/>
      <c r="J34" s="32"/>
      <c r="K34" s="31"/>
      <c r="L34" s="32"/>
      <c r="M34" s="69"/>
    </row>
    <row r="35" spans="1:13" x14ac:dyDescent="0.25">
      <c r="A35" s="70" t="s">
        <v>24</v>
      </c>
      <c r="B35" s="71"/>
      <c r="C35" s="71"/>
      <c r="D35" s="71"/>
      <c r="E35" s="72">
        <f>E33/E31</f>
        <v>6.9185252617205137E-2</v>
      </c>
      <c r="F35" s="73"/>
      <c r="G35" s="74">
        <f>G23/G31</f>
        <v>8.5003232717124025E-2</v>
      </c>
      <c r="H35" s="73"/>
      <c r="I35" s="75">
        <f>I23/I31</f>
        <v>6.9104119505753764E-2</v>
      </c>
      <c r="J35" s="73"/>
      <c r="K35" s="74">
        <f>K23/K31</f>
        <v>8.4937967496770655E-2</v>
      </c>
      <c r="L35" s="73"/>
      <c r="M35" s="75">
        <f>M23/M31</f>
        <v>6.8772450552031267E-2</v>
      </c>
    </row>
    <row r="36" spans="1:13" x14ac:dyDescent="0.25">
      <c r="A36" s="76"/>
      <c r="B36" s="76"/>
      <c r="C36" s="76"/>
      <c r="D36" s="76"/>
      <c r="E36" s="77"/>
      <c r="F36" s="78"/>
      <c r="G36" s="77"/>
      <c r="H36" s="78"/>
      <c r="I36" s="77"/>
      <c r="J36" s="76"/>
      <c r="K36" s="77"/>
      <c r="L36" s="76"/>
      <c r="M36" s="77"/>
    </row>
    <row r="37" spans="1:13" x14ac:dyDescent="0.25">
      <c r="A37" s="76" t="s">
        <v>25</v>
      </c>
      <c r="B37" s="76"/>
      <c r="C37" s="76"/>
      <c r="D37" s="76"/>
      <c r="E37" s="77"/>
      <c r="F37" s="78"/>
      <c r="G37" s="77"/>
      <c r="H37" s="79">
        <v>-40.200000000000003</v>
      </c>
      <c r="I37" s="80"/>
      <c r="J37" s="80"/>
      <c r="K37" s="80"/>
      <c r="L37" s="79">
        <v>-46</v>
      </c>
      <c r="M37" s="77"/>
    </row>
    <row r="39" spans="1:13" x14ac:dyDescent="0.25">
      <c r="A39" s="76" t="s">
        <v>26</v>
      </c>
      <c r="G39" t="s">
        <v>27</v>
      </c>
      <c r="H39" s="81">
        <f>-H37*0.5</f>
        <v>20.100000000000001</v>
      </c>
      <c r="J39" t="s">
        <v>28</v>
      </c>
      <c r="L39" s="82">
        <f>H39*2</f>
        <v>40.200000000000003</v>
      </c>
    </row>
    <row r="40" spans="1:13" x14ac:dyDescent="0.25">
      <c r="A40" t="s">
        <v>29</v>
      </c>
      <c r="H40" s="83">
        <v>1.4E-2</v>
      </c>
      <c r="I40" s="83"/>
      <c r="J40" s="83"/>
      <c r="K40" s="83"/>
      <c r="L40" s="83">
        <v>1.6E-2</v>
      </c>
    </row>
    <row r="41" spans="1:13" x14ac:dyDescent="0.25">
      <c r="A41" t="s">
        <v>30</v>
      </c>
      <c r="G41" t="s">
        <v>31</v>
      </c>
      <c r="H41" s="84">
        <f>H39*H40</f>
        <v>0.28140000000000004</v>
      </c>
      <c r="J41" t="s">
        <v>32</v>
      </c>
      <c r="L41" s="84">
        <f>L39*L40</f>
        <v>0.6432000000000001</v>
      </c>
    </row>
    <row r="43" spans="1:13" x14ac:dyDescent="0.25">
      <c r="A43" s="76" t="s">
        <v>33</v>
      </c>
      <c r="J43" t="s">
        <v>34</v>
      </c>
      <c r="L43">
        <f>L37*0.5*-1</f>
        <v>23</v>
      </c>
    </row>
    <row r="44" spans="1:13" x14ac:dyDescent="0.25">
      <c r="A44" t="s">
        <v>29</v>
      </c>
      <c r="L44" s="83">
        <v>1.6E-2</v>
      </c>
    </row>
    <row r="45" spans="1:13" x14ac:dyDescent="0.25">
      <c r="A45" t="s">
        <v>30</v>
      </c>
      <c r="J45" t="s">
        <v>31</v>
      </c>
      <c r="L45">
        <f>L43*L44</f>
        <v>0.36799999999999999</v>
      </c>
    </row>
    <row r="47" spans="1:13" x14ac:dyDescent="0.25">
      <c r="A47" s="76" t="s">
        <v>35</v>
      </c>
      <c r="H47" s="85">
        <f>H41+H45</f>
        <v>0.28140000000000004</v>
      </c>
      <c r="I47" s="85"/>
      <c r="J47" s="85"/>
      <c r="K47" s="85"/>
      <c r="L47" s="85">
        <f>L41+L45</f>
        <v>1.0112000000000001</v>
      </c>
    </row>
  </sheetData>
  <pageMargins left="0.7" right="0.7" top="0.75" bottom="0.75" header="0.3" footer="0.3"/>
  <pageSetup scale="92" orientation="portrait" r:id="rId1"/>
  <ignoredErrors>
    <ignoredError sqref="H19:L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2017-09-29T13:50:08Z</cp:lastPrinted>
  <dcterms:created xsi:type="dcterms:W3CDTF">2017-09-29T13:34:37Z</dcterms:created>
  <dcterms:modified xsi:type="dcterms:W3CDTF">2017-10-05T15:38:45Z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